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zy\Desktop\"/>
    </mc:Choice>
  </mc:AlternateContent>
  <xr:revisionPtr revIDLastSave="0" documentId="13_ncr:1_{19F21688-1EEA-4F4F-9EAE-DC3D1C19F88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Sheet1!$A$6:$AC$6</definedName>
  </definedNames>
  <calcPr calcId="181029"/>
</workbook>
</file>

<file path=xl/calcChain.xml><?xml version="1.0" encoding="utf-8"?>
<calcChain xmlns="http://schemas.openxmlformats.org/spreadsheetml/2006/main"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7" i="1"/>
  <c r="P15" i="1"/>
  <c r="P16" i="1"/>
  <c r="P17" i="1"/>
  <c r="P18" i="1"/>
  <c r="P12" i="1"/>
  <c r="P13" i="1"/>
  <c r="P14" i="1"/>
  <c r="P11" i="1"/>
  <c r="P10" i="1"/>
  <c r="P8" i="1"/>
  <c r="P9" i="1"/>
  <c r="P19" i="1"/>
  <c r="P20" i="1"/>
  <c r="P7" i="1"/>
  <c r="N20" i="1"/>
  <c r="N19" i="1"/>
  <c r="N16" i="1"/>
  <c r="N17" i="1"/>
  <c r="N18" i="1"/>
  <c r="N15" i="1"/>
  <c r="N11" i="1"/>
  <c r="N12" i="1"/>
  <c r="N13" i="1"/>
  <c r="N14" i="1"/>
  <c r="N10" i="1"/>
  <c r="N8" i="1"/>
  <c r="N9" i="1"/>
  <c r="N7" i="1"/>
  <c r="U20" i="1"/>
  <c r="U19" i="1"/>
  <c r="U16" i="1"/>
  <c r="U17" i="1"/>
  <c r="U18" i="1"/>
  <c r="U15" i="1"/>
  <c r="U14" i="1"/>
  <c r="U12" i="1"/>
  <c r="U13" i="1"/>
  <c r="U11" i="1"/>
  <c r="U10" i="1"/>
  <c r="U8" i="1"/>
  <c r="U9" i="1"/>
  <c r="U7" i="1"/>
  <c r="C8" i="1"/>
  <c r="C11" i="1"/>
  <c r="C12" i="1"/>
  <c r="C13" i="1"/>
  <c r="C14" i="1"/>
  <c r="C9" i="1"/>
  <c r="C19" i="1"/>
  <c r="C15" i="1"/>
  <c r="C16" i="1"/>
  <c r="C17" i="1"/>
  <c r="C18" i="1"/>
  <c r="C20" i="1"/>
  <c r="C10" i="1"/>
  <c r="C7" i="1"/>
  <c r="H7" i="1"/>
</calcChain>
</file>

<file path=xl/sharedStrings.xml><?xml version="1.0" encoding="utf-8"?>
<sst xmlns="http://schemas.openxmlformats.org/spreadsheetml/2006/main" count="66" uniqueCount="43">
  <si>
    <t>学校名称</t>
  </si>
  <si>
    <t>专业名称</t>
  </si>
  <si>
    <t>专业代码</t>
  </si>
  <si>
    <t>总人数</t>
  </si>
  <si>
    <t>作答人数</t>
  </si>
  <si>
    <t>作答率</t>
  </si>
  <si>
    <t>离校就业率</t>
  </si>
  <si>
    <t>社会保障水平</t>
  </si>
  <si>
    <t>离职率</t>
  </si>
  <si>
    <t>就业满意度</t>
  </si>
  <si>
    <t>升学率</t>
  </si>
  <si>
    <t>专业课程课堂教学效果</t>
  </si>
  <si>
    <t>实践教学效果</t>
  </si>
  <si>
    <t>教学水平</t>
  </si>
  <si>
    <t>就业求职服务</t>
  </si>
  <si>
    <t>对母校的推荐度</t>
  </si>
  <si>
    <t>全省</t>
  </si>
  <si>
    <t>本科</t>
  </si>
  <si>
    <t>高职</t>
  </si>
  <si>
    <t>嘉兴南洋职业技术学院</t>
  </si>
  <si>
    <t>本校</t>
  </si>
  <si>
    <t>建筑工程技术</t>
  </si>
  <si>
    <t>工程造价</t>
  </si>
  <si>
    <t>机械制造与自动化</t>
  </si>
  <si>
    <t>模具设计与制造</t>
  </si>
  <si>
    <t>机电一体化技术</t>
  </si>
  <si>
    <t>电气自动化技术</t>
  </si>
  <si>
    <t>船舶工程技术</t>
  </si>
  <si>
    <t>计算机应用技术</t>
  </si>
  <si>
    <t>互联网金融</t>
  </si>
  <si>
    <t>会计</t>
  </si>
  <si>
    <t>国际贸易实务</t>
  </si>
  <si>
    <t>工商企业管理</t>
  </si>
  <si>
    <t>视觉传播设计与制作</t>
  </si>
  <si>
    <t>商务英语</t>
  </si>
  <si>
    <t>实际作答人数</t>
    <phoneticPr fontId="7" type="noConversion"/>
  </si>
  <si>
    <t>实际作答率</t>
    <phoneticPr fontId="7" type="noConversion"/>
  </si>
  <si>
    <t>考核分值</t>
    <phoneticPr fontId="7" type="noConversion"/>
  </si>
  <si>
    <t>就业率</t>
    <phoneticPr fontId="7" type="noConversion"/>
  </si>
  <si>
    <t>专业相关度</t>
    <phoneticPr fontId="7" type="noConversion"/>
  </si>
  <si>
    <t>工资水平</t>
    <phoneticPr fontId="7" type="noConversion"/>
  </si>
  <si>
    <t>创业率</t>
    <phoneticPr fontId="7" type="noConversion"/>
  </si>
  <si>
    <t>总体满意度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</si>
</sst>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00_);[Red]\(0.0000\)"/>
    <numFmt numFmtId="178" formatCode="0_);[Red]\(0\)"/>
  </numFmts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/>
    <xf numFmtId="10" fontId="4" fillId="0" borderId="1" xfId="4" applyNumberFormat="1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10" fontId="6" fillId="0" borderId="2" xfId="9" applyNumberFormat="1" applyFont="1" applyFill="1" applyBorder="1" applyAlignment="1">
      <alignment horizontal="center" vertical="center"/>
    </xf>
    <xf numFmtId="10" fontId="6" fillId="0" borderId="1" xfId="9" applyNumberFormat="1" applyFont="1" applyFill="1" applyBorder="1" applyAlignment="1">
      <alignment horizontal="center" vertical="center"/>
    </xf>
    <xf numFmtId="176" fontId="6" fillId="0" borderId="1" xfId="8" applyNumberForma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left" vertical="center" wrapText="1"/>
    </xf>
    <xf numFmtId="0" fontId="6" fillId="0" borderId="1" xfId="8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177" fontId="6" fillId="0" borderId="1" xfId="8" applyNumberFormat="1" applyFill="1" applyBorder="1" applyAlignment="1">
      <alignment horizontal="center" vertical="center"/>
    </xf>
    <xf numFmtId="0" fontId="6" fillId="0" borderId="1" xfId="8" applyBorder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10" fontId="4" fillId="0" borderId="1" xfId="4" applyNumberFormat="1" applyFont="1" applyBorder="1" applyAlignment="1">
      <alignment horizontal="center" vertical="center"/>
    </xf>
    <xf numFmtId="10" fontId="4" fillId="0" borderId="2" xfId="4" applyNumberFormat="1" applyFont="1" applyFill="1" applyBorder="1" applyAlignment="1">
      <alignment horizontal="center" vertical="center"/>
    </xf>
    <xf numFmtId="177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49" fontId="6" fillId="0" borderId="1" xfId="8" applyNumberFormat="1" applyBorder="1" applyAlignment="1">
      <alignment horizontal="center" vertical="center"/>
    </xf>
    <xf numFmtId="178" fontId="4" fillId="0" borderId="1" xfId="4" applyNumberFormat="1" applyFont="1" applyBorder="1" applyAlignment="1">
      <alignment horizontal="center" vertical="center"/>
    </xf>
    <xf numFmtId="0" fontId="6" fillId="3" borderId="1" xfId="8" applyFill="1" applyBorder="1" applyAlignment="1">
      <alignment horizontal="left" vertical="center"/>
    </xf>
    <xf numFmtId="0" fontId="6" fillId="3" borderId="1" xfId="8" applyFill="1" applyBorder="1" applyAlignment="1">
      <alignment horizontal="center" vertical="center"/>
    </xf>
    <xf numFmtId="49" fontId="6" fillId="3" borderId="1" xfId="8" applyNumberFormat="1" applyFill="1" applyBorder="1" applyAlignment="1">
      <alignment horizontal="center" vertical="center"/>
    </xf>
    <xf numFmtId="10" fontId="6" fillId="3" borderId="1" xfId="2" applyNumberFormat="1" applyFont="1" applyFill="1" applyBorder="1" applyAlignment="1">
      <alignment horizontal="center" vertical="center"/>
    </xf>
    <xf numFmtId="10" fontId="6" fillId="3" borderId="2" xfId="9" applyNumberFormat="1" applyFont="1" applyFill="1" applyBorder="1" applyAlignment="1">
      <alignment horizontal="center" vertical="center"/>
    </xf>
    <xf numFmtId="10" fontId="6" fillId="3" borderId="1" xfId="9" applyNumberFormat="1" applyFont="1" applyFill="1" applyBorder="1" applyAlignment="1">
      <alignment horizontal="center" vertical="center"/>
    </xf>
    <xf numFmtId="176" fontId="6" fillId="3" borderId="1" xfId="8" applyNumberFormat="1" applyFill="1" applyBorder="1" applyAlignment="1">
      <alignment horizontal="center" vertical="center"/>
    </xf>
    <xf numFmtId="177" fontId="6" fillId="3" borderId="1" xfId="8" applyNumberFormat="1" applyFill="1" applyBorder="1" applyAlignment="1">
      <alignment horizontal="center" vertical="center"/>
    </xf>
    <xf numFmtId="0" fontId="0" fillId="3" borderId="0" xfId="0" applyFill="1"/>
    <xf numFmtId="10" fontId="6" fillId="3" borderId="1" xfId="8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8" applyNumberFormat="1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0" fontId="6" fillId="3" borderId="1" xfId="9" applyNumberFormat="1" applyFont="1" applyFill="1" applyBorder="1" applyAlignment="1">
      <alignment horizontal="center" vertical="center"/>
    </xf>
    <xf numFmtId="0" fontId="0" fillId="0" borderId="0" xfId="0" applyNumberFormat="1"/>
    <xf numFmtId="176" fontId="0" fillId="0" borderId="0" xfId="0" applyNumberFormat="1"/>
  </cellXfs>
  <cellStyles count="12">
    <cellStyle name="百分比 2" xfId="7" xr:uid="{00000000-0005-0000-0000-000000000000}"/>
    <cellStyle name="百分比 3" xfId="6" xr:uid="{00000000-0005-0000-0000-000001000000}"/>
    <cellStyle name="百分比 4" xfId="4" xr:uid="{00000000-0005-0000-0000-000002000000}"/>
    <cellStyle name="百分比 5" xfId="9" xr:uid="{00000000-0005-0000-0000-000003000000}"/>
    <cellStyle name="百分比 6" xfId="2" xr:uid="{00000000-0005-0000-0000-000004000000}"/>
    <cellStyle name="常规" xfId="0" builtinId="0"/>
    <cellStyle name="常规 2" xfId="5" xr:uid="{00000000-0005-0000-0000-000006000000}"/>
    <cellStyle name="常规 2 2" xfId="10" xr:uid="{00000000-0005-0000-0000-000007000000}"/>
    <cellStyle name="常规 3" xfId="3" xr:uid="{00000000-0005-0000-0000-000008000000}"/>
    <cellStyle name="常规 3 2" xfId="11" xr:uid="{00000000-0005-0000-0000-000009000000}"/>
    <cellStyle name="常规 4" xfId="8" xr:uid="{00000000-0005-0000-0000-00000A000000}"/>
    <cellStyle name="常规 5" xfId="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35;&#27915;&#24037;&#20316;&#25991;&#26723;\2021&#21335;&#27915;&#21508;&#23398;&#38498;&#19987;&#199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建筑装饰工程技术</v>
          </cell>
          <cell r="C2" t="str">
            <v>船舶与建筑分院</v>
          </cell>
        </row>
        <row r="3">
          <cell r="B3" t="str">
            <v>建筑工程技术</v>
          </cell>
          <cell r="C3" t="str">
            <v>船舶与建筑分院</v>
          </cell>
        </row>
        <row r="4">
          <cell r="B4" t="str">
            <v>游艇设计与制造</v>
          </cell>
          <cell r="C4" t="str">
            <v>船舶与建筑分院</v>
          </cell>
        </row>
        <row r="5">
          <cell r="B5" t="str">
            <v>船舶工程技术</v>
          </cell>
          <cell r="C5" t="str">
            <v>船舶与建筑分院</v>
          </cell>
        </row>
        <row r="6">
          <cell r="B6" t="str">
            <v>船舶与海洋工程装备类（中外合作办学）</v>
          </cell>
          <cell r="C6" t="str">
            <v>船舶与建筑分院</v>
          </cell>
        </row>
        <row r="7">
          <cell r="B7" t="str">
            <v>工程造价</v>
          </cell>
          <cell r="C7" t="str">
            <v>船舶与建筑分院</v>
          </cell>
        </row>
        <row r="8">
          <cell r="B8" t="str">
            <v>机械制造与自动化</v>
          </cell>
          <cell r="C8" t="str">
            <v>机电与交通分院</v>
          </cell>
        </row>
        <row r="9">
          <cell r="B9" t="str">
            <v>机电一体化技术</v>
          </cell>
          <cell r="C9" t="str">
            <v>机电与交通分院</v>
          </cell>
        </row>
        <row r="10">
          <cell r="B10" t="str">
            <v>模具设计与制造</v>
          </cell>
          <cell r="C10" t="str">
            <v>机电与交通分院</v>
          </cell>
        </row>
        <row r="11">
          <cell r="B11" t="str">
            <v>电气自动化技术</v>
          </cell>
          <cell r="C11" t="str">
            <v>机电与交通分院</v>
          </cell>
        </row>
        <row r="12">
          <cell r="B12" t="str">
            <v>城市轨道交通运营管理</v>
          </cell>
          <cell r="C12" t="str">
            <v>机电与交通分院</v>
          </cell>
        </row>
        <row r="13">
          <cell r="B13" t="str">
            <v>工商企业管理</v>
          </cell>
          <cell r="C13" t="str">
            <v>经济与管理分院</v>
          </cell>
        </row>
        <row r="14">
          <cell r="B14" t="str">
            <v>会计</v>
          </cell>
          <cell r="C14" t="str">
            <v>经济与管理分院</v>
          </cell>
        </row>
        <row r="15">
          <cell r="B15" t="str">
            <v>互联网金融</v>
          </cell>
          <cell r="C15" t="str">
            <v>经济与管理分院</v>
          </cell>
        </row>
        <row r="16">
          <cell r="B16" t="str">
            <v>国际贸易实务</v>
          </cell>
          <cell r="C16" t="str">
            <v>经济与管理分院</v>
          </cell>
        </row>
        <row r="17">
          <cell r="B17" t="str">
            <v>移动商务</v>
          </cell>
          <cell r="C17" t="str">
            <v>经济与管理分院</v>
          </cell>
        </row>
        <row r="18">
          <cell r="B18" t="str">
            <v>计算机应用技术</v>
          </cell>
          <cell r="C18" t="str">
            <v>设计与信息分院</v>
          </cell>
        </row>
        <row r="19">
          <cell r="B19" t="str">
            <v>视觉传播设计与制作</v>
          </cell>
          <cell r="C19" t="str">
            <v>设计与信息分院</v>
          </cell>
        </row>
        <row r="20">
          <cell r="B20" t="str">
            <v>产品艺术设计</v>
          </cell>
          <cell r="C20" t="str">
            <v>设计与信息分院</v>
          </cell>
        </row>
        <row r="21">
          <cell r="B21" t="str">
            <v>工业设计</v>
          </cell>
          <cell r="C21" t="str">
            <v>设计与信息分院</v>
          </cell>
        </row>
        <row r="22">
          <cell r="B22" t="str">
            <v>数字媒体应用技术</v>
          </cell>
          <cell r="C22" t="str">
            <v>设计与信息分院</v>
          </cell>
        </row>
        <row r="23">
          <cell r="B23" t="str">
            <v>商务英语</v>
          </cell>
          <cell r="C23" t="str">
            <v>国际教育分院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2"/>
  <sheetViews>
    <sheetView tabSelected="1" workbookViewId="0">
      <pane xSplit="3" ySplit="6" topLeftCell="N7" activePane="bottomRight" state="frozen"/>
      <selection pane="topRight" activeCell="D1" sqref="D1"/>
      <selection pane="bottomLeft" activeCell="A7" sqref="A7"/>
      <selection pane="bottomRight" activeCell="W21" sqref="W21"/>
    </sheetView>
  </sheetViews>
  <sheetFormatPr defaultRowHeight="14.4" x14ac:dyDescent="0.25"/>
  <cols>
    <col min="1" max="1" width="11.77734375" customWidth="1"/>
    <col min="2" max="3" width="15.21875" customWidth="1"/>
    <col min="7" max="8" width="12" customWidth="1"/>
    <col min="12" max="12" width="8.88671875" style="34"/>
    <col min="15" max="16" width="12.44140625" customWidth="1"/>
    <col min="21" max="21" width="8.88671875" style="34"/>
  </cols>
  <sheetData>
    <row r="1" spans="1:29" ht="57.6" x14ac:dyDescent="0.25">
      <c r="A1" s="7" t="s">
        <v>0</v>
      </c>
      <c r="B1" s="6" t="s">
        <v>1</v>
      </c>
      <c r="C1" s="6"/>
      <c r="D1" s="6" t="s">
        <v>2</v>
      </c>
      <c r="E1" s="6" t="s">
        <v>3</v>
      </c>
      <c r="F1" s="6" t="s">
        <v>4</v>
      </c>
      <c r="G1" s="6"/>
      <c r="H1" s="6"/>
      <c r="I1" s="6" t="s">
        <v>5</v>
      </c>
      <c r="J1" s="6" t="s">
        <v>6</v>
      </c>
      <c r="K1" s="6" t="s">
        <v>38</v>
      </c>
      <c r="L1" s="30"/>
      <c r="M1" s="6" t="s">
        <v>39</v>
      </c>
      <c r="N1" s="6"/>
      <c r="O1" s="6" t="s">
        <v>40</v>
      </c>
      <c r="P1" s="6"/>
      <c r="Q1" s="6" t="s">
        <v>7</v>
      </c>
      <c r="R1" s="6" t="s">
        <v>8</v>
      </c>
      <c r="S1" s="6" t="s">
        <v>9</v>
      </c>
      <c r="T1" s="6" t="s">
        <v>41</v>
      </c>
      <c r="U1" s="30"/>
      <c r="V1" s="6" t="s">
        <v>10</v>
      </c>
      <c r="W1" s="6" t="s">
        <v>42</v>
      </c>
      <c r="X1" s="6"/>
      <c r="Y1" s="6" t="s">
        <v>11</v>
      </c>
      <c r="Z1" s="6" t="s">
        <v>12</v>
      </c>
      <c r="AA1" s="6" t="s">
        <v>13</v>
      </c>
      <c r="AB1" s="6" t="s">
        <v>14</v>
      </c>
      <c r="AC1" s="6" t="s">
        <v>15</v>
      </c>
    </row>
    <row r="2" spans="1:29" x14ac:dyDescent="0.25">
      <c r="A2" s="16"/>
      <c r="B2" s="12" t="s">
        <v>16</v>
      </c>
      <c r="C2" s="12"/>
      <c r="D2" s="12"/>
      <c r="E2" s="12">
        <v>282828</v>
      </c>
      <c r="F2" s="12">
        <v>253991</v>
      </c>
      <c r="G2" s="12"/>
      <c r="H2" s="12"/>
      <c r="I2" s="13">
        <v>0.89800000000000002</v>
      </c>
      <c r="J2" s="1">
        <v>0.80459999999999998</v>
      </c>
      <c r="K2" s="14">
        <v>0.93600000000000005</v>
      </c>
      <c r="L2" s="31"/>
      <c r="M2" s="2">
        <v>67.78</v>
      </c>
      <c r="N2" s="2"/>
      <c r="O2" s="2">
        <v>5165.7700000000004</v>
      </c>
      <c r="P2" s="2"/>
      <c r="Q2" s="15">
        <v>0.82079999999999997</v>
      </c>
      <c r="R2" s="1">
        <v>0.40689999999999998</v>
      </c>
      <c r="S2" s="2">
        <v>72.489999999999995</v>
      </c>
      <c r="T2" s="1">
        <v>3.6400000000000002E-2</v>
      </c>
      <c r="U2" s="32"/>
      <c r="V2" s="1">
        <v>0.1426</v>
      </c>
      <c r="W2" s="2">
        <v>87.35</v>
      </c>
      <c r="X2" s="2"/>
      <c r="Y2" s="2">
        <v>83.81</v>
      </c>
      <c r="Z2" s="2">
        <v>82.95</v>
      </c>
      <c r="AA2" s="2">
        <v>82.94</v>
      </c>
      <c r="AB2" s="2">
        <v>82.29</v>
      </c>
      <c r="AC2" s="2">
        <v>81.489999999999995</v>
      </c>
    </row>
    <row r="3" spans="1:29" x14ac:dyDescent="0.25">
      <c r="A3" s="16"/>
      <c r="B3" s="12" t="s">
        <v>17</v>
      </c>
      <c r="C3" s="12"/>
      <c r="D3" s="12"/>
      <c r="E3" s="12">
        <v>157675</v>
      </c>
      <c r="F3" s="12">
        <v>136865</v>
      </c>
      <c r="G3" s="12"/>
      <c r="H3" s="12"/>
      <c r="I3" s="13">
        <v>0.86799999999999999</v>
      </c>
      <c r="J3" s="1">
        <v>0.77580000000000005</v>
      </c>
      <c r="K3" s="14">
        <v>0.90959999999999996</v>
      </c>
      <c r="L3" s="31"/>
      <c r="M3" s="2">
        <v>69.13</v>
      </c>
      <c r="N3" s="2"/>
      <c r="O3" s="2">
        <v>5419.74</v>
      </c>
      <c r="P3" s="2"/>
      <c r="Q3" s="15">
        <v>0.87250000000000005</v>
      </c>
      <c r="R3" s="1">
        <v>0.3266</v>
      </c>
      <c r="S3" s="2">
        <v>70.14</v>
      </c>
      <c r="T3" s="1">
        <v>2.6800000000000001E-2</v>
      </c>
      <c r="U3" s="32"/>
      <c r="V3" s="1">
        <v>0.15620000000000001</v>
      </c>
      <c r="W3" s="2">
        <v>86.23</v>
      </c>
      <c r="X3" s="2"/>
      <c r="Y3" s="2">
        <v>82.01</v>
      </c>
      <c r="Z3" s="2">
        <v>80.86</v>
      </c>
      <c r="AA3" s="2">
        <v>81.13</v>
      </c>
      <c r="AB3" s="2">
        <v>80.260000000000005</v>
      </c>
      <c r="AC3" s="2">
        <v>80.48</v>
      </c>
    </row>
    <row r="4" spans="1:29" x14ac:dyDescent="0.25">
      <c r="A4" s="16"/>
      <c r="B4" s="12" t="s">
        <v>18</v>
      </c>
      <c r="C4" s="12"/>
      <c r="D4" s="12"/>
      <c r="E4" s="12">
        <v>125153</v>
      </c>
      <c r="F4" s="12">
        <v>117126</v>
      </c>
      <c r="G4" s="12"/>
      <c r="H4" s="12"/>
      <c r="I4" s="13">
        <v>0.93589999999999995</v>
      </c>
      <c r="J4" s="1">
        <v>0.83830000000000005</v>
      </c>
      <c r="K4" s="14">
        <v>0.96679999999999999</v>
      </c>
      <c r="L4" s="31" t="s">
        <v>38</v>
      </c>
      <c r="M4" s="2">
        <v>66.28</v>
      </c>
      <c r="N4" s="2" t="s">
        <v>39</v>
      </c>
      <c r="O4" s="2">
        <v>4885.3599999999997</v>
      </c>
      <c r="P4" s="2" t="s">
        <v>40</v>
      </c>
      <c r="Q4" s="15">
        <v>0.76380000000000003</v>
      </c>
      <c r="R4" s="1">
        <v>0.4955</v>
      </c>
      <c r="S4" s="2">
        <v>75.08</v>
      </c>
      <c r="T4" s="1">
        <v>4.7699999999999999E-2</v>
      </c>
      <c r="U4" s="32" t="s">
        <v>41</v>
      </c>
      <c r="V4" s="1">
        <v>0.1268</v>
      </c>
      <c r="W4" s="2">
        <v>88.67</v>
      </c>
      <c r="X4" s="2" t="s">
        <v>42</v>
      </c>
      <c r="Y4" s="2">
        <v>85.9</v>
      </c>
      <c r="Z4" s="2">
        <v>85.39</v>
      </c>
      <c r="AA4" s="2">
        <v>85.05</v>
      </c>
      <c r="AB4" s="2">
        <v>84.65</v>
      </c>
      <c r="AC4" s="2">
        <v>82.66</v>
      </c>
    </row>
    <row r="5" spans="1:29" x14ac:dyDescent="0.25">
      <c r="A5" s="16" t="s">
        <v>19</v>
      </c>
      <c r="B5" s="12" t="s">
        <v>20</v>
      </c>
      <c r="C5" s="12"/>
      <c r="D5" s="12"/>
      <c r="E5" s="12">
        <v>1583</v>
      </c>
      <c r="F5" s="18">
        <v>1407</v>
      </c>
      <c r="G5" s="29" t="s">
        <v>35</v>
      </c>
      <c r="H5" s="29" t="s">
        <v>36</v>
      </c>
      <c r="I5" s="13">
        <v>0.88880000000000003</v>
      </c>
      <c r="J5" s="14">
        <v>0.75690000000000002</v>
      </c>
      <c r="K5" s="1">
        <v>0.95520000000000005</v>
      </c>
      <c r="L5" s="32" t="s">
        <v>37</v>
      </c>
      <c r="M5" s="2">
        <v>56.55</v>
      </c>
      <c r="N5" s="32" t="s">
        <v>37</v>
      </c>
      <c r="O5" s="2">
        <v>4503.6899999999996</v>
      </c>
      <c r="P5" s="32" t="s">
        <v>37</v>
      </c>
      <c r="Q5" s="15">
        <v>0.73029999999999995</v>
      </c>
      <c r="R5" s="1">
        <v>0.53410000000000002</v>
      </c>
      <c r="S5" s="2">
        <v>67.44</v>
      </c>
      <c r="T5" s="1">
        <v>3.4099999999999998E-2</v>
      </c>
      <c r="U5" s="32" t="s">
        <v>37</v>
      </c>
      <c r="V5" s="1">
        <v>8.0299999999999996E-2</v>
      </c>
      <c r="W5" s="2">
        <v>81.98</v>
      </c>
      <c r="X5" s="2" t="s">
        <v>37</v>
      </c>
      <c r="Y5" s="2">
        <v>78.489999999999995</v>
      </c>
      <c r="Z5" s="2">
        <v>78.31</v>
      </c>
      <c r="AA5" s="2">
        <v>77.5</v>
      </c>
      <c r="AB5" s="2">
        <v>77.5</v>
      </c>
      <c r="AC5" s="2">
        <v>74.33</v>
      </c>
    </row>
    <row r="6" spans="1:29" x14ac:dyDescent="0.25">
      <c r="A6" s="16"/>
      <c r="B6" s="12"/>
      <c r="C6" s="12"/>
      <c r="D6" s="12"/>
      <c r="E6" s="12"/>
      <c r="F6" s="18"/>
      <c r="G6" s="29"/>
      <c r="H6" s="29"/>
      <c r="I6" s="13"/>
      <c r="J6" s="14"/>
      <c r="K6" s="1"/>
      <c r="L6" s="32"/>
      <c r="M6" s="2"/>
      <c r="N6" s="2"/>
      <c r="O6" s="2"/>
      <c r="P6" s="2"/>
      <c r="Q6" s="15"/>
      <c r="R6" s="1"/>
      <c r="S6" s="2"/>
      <c r="T6" s="1"/>
      <c r="U6" s="32"/>
      <c r="V6" s="1"/>
      <c r="W6" s="2"/>
      <c r="X6" s="2"/>
      <c r="Y6" s="2"/>
      <c r="Z6" s="2"/>
      <c r="AA6" s="2"/>
      <c r="AB6" s="2"/>
      <c r="AC6" s="2"/>
    </row>
    <row r="7" spans="1:29" s="27" customFormat="1" x14ac:dyDescent="0.25">
      <c r="A7" s="19" t="s">
        <v>19</v>
      </c>
      <c r="B7" s="20" t="s">
        <v>21</v>
      </c>
      <c r="C7" s="20" t="str">
        <f>VLOOKUP(B7,[1]Sheet1!$B:$C,2,FALSE)</f>
        <v>船舶与建筑分院</v>
      </c>
      <c r="D7" s="21">
        <v>54030100</v>
      </c>
      <c r="E7" s="20">
        <v>124</v>
      </c>
      <c r="F7" s="20">
        <v>105</v>
      </c>
      <c r="G7" s="20">
        <v>108</v>
      </c>
      <c r="H7" s="28">
        <f>G7/E7</f>
        <v>0.87096774193548387</v>
      </c>
      <c r="I7" s="22">
        <v>0.84677419354838712</v>
      </c>
      <c r="J7" s="23">
        <v>0.79049999999999998</v>
      </c>
      <c r="K7" s="24">
        <v>0.95240000000000002</v>
      </c>
      <c r="L7" s="33">
        <v>1</v>
      </c>
      <c r="M7" s="25">
        <v>63.72</v>
      </c>
      <c r="N7" s="25">
        <f>IF(M7&lt;64,MAX(1-INT(64-M7)*0.2,0),1)</f>
        <v>1</v>
      </c>
      <c r="O7" s="25">
        <v>4837.21</v>
      </c>
      <c r="P7" s="25">
        <f>IF(O7&lt;4450,MAX(1-INT((4450-O7)/100)*0.2,0),1)</f>
        <v>1</v>
      </c>
      <c r="Q7" s="26">
        <v>0.69769999999999999</v>
      </c>
      <c r="R7" s="24">
        <v>0.44190000000000002</v>
      </c>
      <c r="S7" s="25">
        <v>66.739999999999995</v>
      </c>
      <c r="T7" s="24">
        <v>4.7600000000000003E-2</v>
      </c>
      <c r="U7" s="33">
        <f>IF(T7&lt;6.1%,MAX(1-INT((6.1%-T7)*100)*0.4,0),1)</f>
        <v>0.6</v>
      </c>
      <c r="V7" s="24">
        <v>1.9E-2</v>
      </c>
      <c r="W7" s="25">
        <v>81.33</v>
      </c>
      <c r="X7" s="25">
        <f>IF(W7&lt;87,MAX(1-INT(87-W7)*0.2,0),1)</f>
        <v>0</v>
      </c>
      <c r="Y7" s="25">
        <v>76.38</v>
      </c>
      <c r="Z7" s="25">
        <v>78.290000000000006</v>
      </c>
      <c r="AA7" s="25">
        <v>75.62</v>
      </c>
      <c r="AB7" s="25">
        <v>76.95</v>
      </c>
      <c r="AC7" s="25">
        <v>74.67</v>
      </c>
    </row>
    <row r="8" spans="1:29" x14ac:dyDescent="0.25">
      <c r="A8" s="11" t="s">
        <v>19</v>
      </c>
      <c r="B8" s="8" t="s">
        <v>22</v>
      </c>
      <c r="C8" s="20" t="str">
        <f>VLOOKUP(B8,[1]Sheet1!$B:$C,2,FALSE)</f>
        <v>船舶与建筑分院</v>
      </c>
      <c r="D8" s="17">
        <v>54050200</v>
      </c>
      <c r="E8" s="8">
        <v>239</v>
      </c>
      <c r="F8" s="8">
        <v>208</v>
      </c>
      <c r="G8" s="8"/>
      <c r="H8" s="8"/>
      <c r="I8" s="9">
        <v>0.87029288702928875</v>
      </c>
      <c r="J8" s="3">
        <v>0.73560000000000003</v>
      </c>
      <c r="K8" s="4">
        <v>0.97599999999999998</v>
      </c>
      <c r="L8" s="33">
        <v>2</v>
      </c>
      <c r="M8" s="5">
        <v>69.55</v>
      </c>
      <c r="N8" s="25">
        <f t="shared" ref="N8:N9" si="0">IF(M8&lt;64,MAX(1-INT(64-M8)*0.2,0),1)</f>
        <v>1</v>
      </c>
      <c r="O8" s="5">
        <v>4134.83</v>
      </c>
      <c r="P8" s="25">
        <f t="shared" ref="P8:P20" si="1">IF(O8&lt;4450,MAX(1-INT((4450-O8)/100)*0.2,0),1)</f>
        <v>0.39999999999999991</v>
      </c>
      <c r="Q8" s="10">
        <v>0.72130000000000005</v>
      </c>
      <c r="R8" s="4">
        <v>0.54490000000000005</v>
      </c>
      <c r="S8" s="5">
        <v>69.209999999999994</v>
      </c>
      <c r="T8" s="4">
        <v>2.4E-2</v>
      </c>
      <c r="U8" s="33">
        <f t="shared" ref="U8:U9" si="2">IF(T8&lt;6.1%,MAX(1-INT((6.1%-T8)*100)*0.4,0),1)</f>
        <v>0</v>
      </c>
      <c r="V8" s="4">
        <v>5.7700000000000001E-2</v>
      </c>
      <c r="W8" s="5">
        <v>79.900000000000006</v>
      </c>
      <c r="X8" s="25">
        <f t="shared" ref="X8:X20" si="3">IF(W8&lt;87,MAX(1-INT(87-W8)*0.2,0),1)</f>
        <v>0</v>
      </c>
      <c r="Y8" s="5">
        <v>77.5</v>
      </c>
      <c r="Z8" s="5">
        <v>76.63</v>
      </c>
      <c r="AA8" s="5">
        <v>74.62</v>
      </c>
      <c r="AB8" s="5">
        <v>75.77</v>
      </c>
      <c r="AC8" s="5">
        <v>71.25</v>
      </c>
    </row>
    <row r="9" spans="1:29" x14ac:dyDescent="0.25">
      <c r="A9" s="11" t="s">
        <v>19</v>
      </c>
      <c r="B9" s="8" t="s">
        <v>27</v>
      </c>
      <c r="C9" s="20" t="str">
        <f>VLOOKUP(B9,[1]Sheet1!$B:$C,2,FALSE)</f>
        <v>船舶与建筑分院</v>
      </c>
      <c r="D9" s="17">
        <v>56050100</v>
      </c>
      <c r="E9" s="8">
        <v>44</v>
      </c>
      <c r="F9" s="8">
        <v>39</v>
      </c>
      <c r="G9" s="8"/>
      <c r="H9" s="8"/>
      <c r="I9" s="9">
        <v>0.88636363636363635</v>
      </c>
      <c r="J9" s="3">
        <v>0.76919999999999999</v>
      </c>
      <c r="K9" s="4">
        <v>0.97440000000000004</v>
      </c>
      <c r="L9" s="33">
        <v>2</v>
      </c>
      <c r="M9" s="5">
        <v>35.43</v>
      </c>
      <c r="N9" s="25">
        <f t="shared" si="0"/>
        <v>0</v>
      </c>
      <c r="O9" s="5">
        <v>4871.43</v>
      </c>
      <c r="P9" s="25">
        <f t="shared" si="1"/>
        <v>1</v>
      </c>
      <c r="Q9" s="10">
        <v>0.73140000000000005</v>
      </c>
      <c r="R9" s="4">
        <v>0.62860000000000005</v>
      </c>
      <c r="S9" s="5">
        <v>67.430000000000007</v>
      </c>
      <c r="T9" s="4">
        <v>0</v>
      </c>
      <c r="U9" s="33">
        <f t="shared" si="2"/>
        <v>0</v>
      </c>
      <c r="V9" s="4">
        <v>0</v>
      </c>
      <c r="W9" s="5">
        <v>86.67</v>
      </c>
      <c r="X9" s="25">
        <f t="shared" si="3"/>
        <v>1</v>
      </c>
      <c r="Y9" s="5">
        <v>81.540000000000006</v>
      </c>
      <c r="Z9" s="5">
        <v>80.510000000000005</v>
      </c>
      <c r="AA9" s="5">
        <v>79.489999999999995</v>
      </c>
      <c r="AB9" s="5">
        <v>83.59</v>
      </c>
      <c r="AC9" s="5">
        <v>78.459999999999994</v>
      </c>
    </row>
    <row r="10" spans="1:29" x14ac:dyDescent="0.25">
      <c r="A10" s="11" t="s">
        <v>19</v>
      </c>
      <c r="B10" s="8" t="s">
        <v>34</v>
      </c>
      <c r="C10" s="20" t="str">
        <f>VLOOKUP(B10,[1]Sheet1!$B:$C,2,FALSE)</f>
        <v>国际教育分院</v>
      </c>
      <c r="D10" s="17">
        <v>67020200</v>
      </c>
      <c r="E10" s="8">
        <v>122</v>
      </c>
      <c r="F10" s="8">
        <v>107</v>
      </c>
      <c r="G10" s="8"/>
      <c r="H10" s="8"/>
      <c r="I10" s="9">
        <v>0.87704918032786883</v>
      </c>
      <c r="J10" s="3">
        <v>0.84109999999999996</v>
      </c>
      <c r="K10" s="4">
        <v>0.98129999999999995</v>
      </c>
      <c r="L10" s="33">
        <v>2</v>
      </c>
      <c r="M10" s="5">
        <v>52.24</v>
      </c>
      <c r="N10" s="25">
        <f>IF(M10&lt;59,MAX(1-INT(59-M10)*0.2,0),1)</f>
        <v>0</v>
      </c>
      <c r="O10" s="5">
        <v>4380.6000000000004</v>
      </c>
      <c r="P10" s="25">
        <f>IF(O10&lt;4600,MAX(1-INT((4600-O10)/100)*0.2,0),1)</f>
        <v>0.6</v>
      </c>
      <c r="Q10" s="10">
        <v>0.71040000000000003</v>
      </c>
      <c r="R10" s="4">
        <v>0.50749999999999995</v>
      </c>
      <c r="S10" s="5">
        <v>65.37</v>
      </c>
      <c r="T10" s="4">
        <v>9.2999999999999992E-3</v>
      </c>
      <c r="U10" s="33">
        <f>IF(T10&lt;4%,MAX(1-INT((4%-T10)*100)*0.4,0),1)</f>
        <v>0</v>
      </c>
      <c r="V10" s="4">
        <v>0.2336</v>
      </c>
      <c r="W10" s="5">
        <v>81.31</v>
      </c>
      <c r="X10" s="25">
        <f t="shared" si="3"/>
        <v>0</v>
      </c>
      <c r="Y10" s="5">
        <v>76.45</v>
      </c>
      <c r="Z10" s="5">
        <v>75.33</v>
      </c>
      <c r="AA10" s="5">
        <v>76.819999999999993</v>
      </c>
      <c r="AB10" s="5">
        <v>75.510000000000005</v>
      </c>
      <c r="AC10" s="5">
        <v>71.78</v>
      </c>
    </row>
    <row r="11" spans="1:29" x14ac:dyDescent="0.25">
      <c r="A11" s="11" t="s">
        <v>19</v>
      </c>
      <c r="B11" s="8" t="s">
        <v>23</v>
      </c>
      <c r="C11" s="20" t="str">
        <f>VLOOKUP(B11,[1]Sheet1!$B:$C,2,FALSE)</f>
        <v>机电与交通分院</v>
      </c>
      <c r="D11" s="17">
        <v>56010200</v>
      </c>
      <c r="E11" s="8">
        <v>74</v>
      </c>
      <c r="F11" s="8">
        <v>73</v>
      </c>
      <c r="G11" s="8"/>
      <c r="H11" s="8"/>
      <c r="I11" s="9">
        <v>0.98648648648648651</v>
      </c>
      <c r="J11" s="3">
        <v>0.86299999999999999</v>
      </c>
      <c r="K11" s="4">
        <v>0.98629999999999995</v>
      </c>
      <c r="L11" s="33">
        <v>2</v>
      </c>
      <c r="M11" s="5">
        <v>64.19</v>
      </c>
      <c r="N11" s="25">
        <f t="shared" ref="N11:N14" si="4">IF(M11&lt;59,MAX(1-INT(59-M11)*0.2,0),1)</f>
        <v>1</v>
      </c>
      <c r="O11" s="5">
        <v>4516.13</v>
      </c>
      <c r="P11" s="25">
        <f>IF(O11&lt;4550,MAX(1-INT((4550-O11)/100)*0.2,0),1)</f>
        <v>1</v>
      </c>
      <c r="Q11" s="10">
        <v>0.7097</v>
      </c>
      <c r="R11" s="4">
        <v>0.5161</v>
      </c>
      <c r="S11" s="5">
        <v>68.709999999999994</v>
      </c>
      <c r="T11" s="4">
        <v>4.1099999999999998E-2</v>
      </c>
      <c r="U11" s="33">
        <f>IF(T11&lt;6%,MAX(1-INT((6%-T11)*100)*0.4,0),1)</f>
        <v>0.6</v>
      </c>
      <c r="V11" s="4">
        <v>6.8500000000000005E-2</v>
      </c>
      <c r="W11" s="5">
        <v>89.32</v>
      </c>
      <c r="X11" s="25">
        <f t="shared" si="3"/>
        <v>1</v>
      </c>
      <c r="Y11" s="5">
        <v>86.85</v>
      </c>
      <c r="Z11" s="5">
        <v>86.85</v>
      </c>
      <c r="AA11" s="5">
        <v>83.84</v>
      </c>
      <c r="AB11" s="5">
        <v>85.48</v>
      </c>
      <c r="AC11" s="5">
        <v>83.01</v>
      </c>
    </row>
    <row r="12" spans="1:29" x14ac:dyDescent="0.25">
      <c r="A12" s="11" t="s">
        <v>19</v>
      </c>
      <c r="B12" s="8" t="s">
        <v>24</v>
      </c>
      <c r="C12" s="20" t="str">
        <f>VLOOKUP(B12,[1]Sheet1!$B:$C,2,FALSE)</f>
        <v>机电与交通分院</v>
      </c>
      <c r="D12" s="17">
        <v>56011300</v>
      </c>
      <c r="E12" s="8">
        <v>66</v>
      </c>
      <c r="F12" s="8">
        <v>57</v>
      </c>
      <c r="G12" s="8"/>
      <c r="H12" s="8"/>
      <c r="I12" s="9">
        <v>0.86363636363636365</v>
      </c>
      <c r="J12" s="3">
        <v>0.66669999999999996</v>
      </c>
      <c r="K12" s="4">
        <v>0.96489999999999998</v>
      </c>
      <c r="L12" s="33">
        <v>1</v>
      </c>
      <c r="M12" s="5">
        <v>45.11</v>
      </c>
      <c r="N12" s="25">
        <f t="shared" si="4"/>
        <v>0</v>
      </c>
      <c r="O12" s="5">
        <v>4712.7700000000004</v>
      </c>
      <c r="P12" s="25">
        <f t="shared" ref="P12:P18" si="5">IF(O12&lt;4550,MAX(1-INT((4550-O12)/100)*0.2,0),1)</f>
        <v>1</v>
      </c>
      <c r="Q12" s="10">
        <v>0.64259999999999995</v>
      </c>
      <c r="R12" s="4">
        <v>0.42549999999999999</v>
      </c>
      <c r="S12" s="5">
        <v>71.06</v>
      </c>
      <c r="T12" s="4">
        <v>3.5099999999999999E-2</v>
      </c>
      <c r="U12" s="33">
        <f>IF(T12&lt;6%,MAX(1-INT((6%-T12)*100)*0.4,0),1)</f>
        <v>0.19999999999999996</v>
      </c>
      <c r="V12" s="4">
        <v>7.0199999999999999E-2</v>
      </c>
      <c r="W12" s="5">
        <v>84.91</v>
      </c>
      <c r="X12" s="25">
        <f t="shared" si="3"/>
        <v>0.6</v>
      </c>
      <c r="Y12" s="5">
        <v>79.3</v>
      </c>
      <c r="Z12" s="5">
        <v>78.599999999999994</v>
      </c>
      <c r="AA12" s="5">
        <v>77.89</v>
      </c>
      <c r="AB12" s="5">
        <v>79.3</v>
      </c>
      <c r="AC12" s="5">
        <v>75.44</v>
      </c>
    </row>
    <row r="13" spans="1:29" x14ac:dyDescent="0.25">
      <c r="A13" s="11" t="s">
        <v>19</v>
      </c>
      <c r="B13" s="8" t="s">
        <v>25</v>
      </c>
      <c r="C13" s="20" t="str">
        <f>VLOOKUP(B13,[1]Sheet1!$B:$C,2,FALSE)</f>
        <v>机电与交通分院</v>
      </c>
      <c r="D13" s="17">
        <v>56030100</v>
      </c>
      <c r="E13" s="8">
        <v>96</v>
      </c>
      <c r="F13" s="8">
        <v>84</v>
      </c>
      <c r="G13" s="8"/>
      <c r="H13" s="8"/>
      <c r="I13" s="9">
        <v>0.875</v>
      </c>
      <c r="J13" s="3">
        <v>0.78569999999999995</v>
      </c>
      <c r="K13" s="4">
        <v>0.95240000000000002</v>
      </c>
      <c r="L13" s="33">
        <v>1</v>
      </c>
      <c r="M13" s="5">
        <v>59.17</v>
      </c>
      <c r="N13" s="25">
        <f t="shared" si="4"/>
        <v>1</v>
      </c>
      <c r="O13" s="5">
        <v>5180.5600000000004</v>
      </c>
      <c r="P13" s="25">
        <f t="shared" si="5"/>
        <v>1</v>
      </c>
      <c r="Q13" s="10">
        <v>0.85560000000000003</v>
      </c>
      <c r="R13" s="4">
        <v>0.43059999999999998</v>
      </c>
      <c r="S13" s="5">
        <v>72.78</v>
      </c>
      <c r="T13" s="4">
        <v>2.3800000000000002E-2</v>
      </c>
      <c r="U13" s="33">
        <f>IF(T13&lt;6%,MAX(1-INT((6%-T13)*100)*0.4,0),1)</f>
        <v>0</v>
      </c>
      <c r="V13" s="4">
        <v>4.7600000000000003E-2</v>
      </c>
      <c r="W13" s="5">
        <v>87.14</v>
      </c>
      <c r="X13" s="25">
        <f t="shared" si="3"/>
        <v>1</v>
      </c>
      <c r="Y13" s="5">
        <v>83.1</v>
      </c>
      <c r="Z13" s="5">
        <v>85</v>
      </c>
      <c r="AA13" s="5">
        <v>82.86</v>
      </c>
      <c r="AB13" s="5">
        <v>83.1</v>
      </c>
      <c r="AC13" s="5">
        <v>80.48</v>
      </c>
    </row>
    <row r="14" spans="1:29" x14ac:dyDescent="0.25">
      <c r="A14" s="11" t="s">
        <v>19</v>
      </c>
      <c r="B14" s="8" t="s">
        <v>26</v>
      </c>
      <c r="C14" s="20" t="str">
        <f>VLOOKUP(B14,[1]Sheet1!$B:$C,2,FALSE)</f>
        <v>机电与交通分院</v>
      </c>
      <c r="D14" s="17">
        <v>56030200</v>
      </c>
      <c r="E14" s="8">
        <v>111</v>
      </c>
      <c r="F14" s="8">
        <v>99</v>
      </c>
      <c r="G14" s="8"/>
      <c r="H14" s="8"/>
      <c r="I14" s="9">
        <v>0.89189189189189189</v>
      </c>
      <c r="J14" s="3">
        <v>0.73740000000000006</v>
      </c>
      <c r="K14" s="4">
        <v>0.94950000000000001</v>
      </c>
      <c r="L14" s="33">
        <v>0</v>
      </c>
      <c r="M14" s="5">
        <v>49.73</v>
      </c>
      <c r="N14" s="25">
        <f t="shared" si="4"/>
        <v>0</v>
      </c>
      <c r="O14" s="5">
        <v>4770.2700000000004</v>
      </c>
      <c r="P14" s="25">
        <f t="shared" si="5"/>
        <v>1</v>
      </c>
      <c r="Q14" s="10">
        <v>0.8649</v>
      </c>
      <c r="R14" s="4">
        <v>0.41889999999999999</v>
      </c>
      <c r="S14" s="5">
        <v>64.319999999999993</v>
      </c>
      <c r="T14" s="4">
        <v>5.0500000000000003E-2</v>
      </c>
      <c r="U14" s="33">
        <f>IF(T14&lt;6%,MAX(1-INT((6%-T14)*100)*0.4,0),1)</f>
        <v>1</v>
      </c>
      <c r="V14" s="4">
        <v>7.0699999999999999E-2</v>
      </c>
      <c r="W14" s="5">
        <v>83.03</v>
      </c>
      <c r="X14" s="25">
        <f t="shared" si="3"/>
        <v>0.39999999999999991</v>
      </c>
      <c r="Y14" s="5">
        <v>80.400000000000006</v>
      </c>
      <c r="Z14" s="5">
        <v>78.180000000000007</v>
      </c>
      <c r="AA14" s="5">
        <v>78.38</v>
      </c>
      <c r="AB14" s="5">
        <v>80.2</v>
      </c>
      <c r="AC14" s="5">
        <v>73.540000000000006</v>
      </c>
    </row>
    <row r="15" spans="1:29" x14ac:dyDescent="0.25">
      <c r="A15" s="11" t="s">
        <v>19</v>
      </c>
      <c r="B15" s="8" t="s">
        <v>29</v>
      </c>
      <c r="C15" s="20" t="str">
        <f>VLOOKUP(B15,[1]Sheet1!$B:$C,2,FALSE)</f>
        <v>经济与管理分院</v>
      </c>
      <c r="D15" s="17">
        <v>63020900</v>
      </c>
      <c r="E15" s="8">
        <v>75</v>
      </c>
      <c r="F15" s="8">
        <v>69</v>
      </c>
      <c r="G15" s="8"/>
      <c r="H15" s="8"/>
      <c r="I15" s="9">
        <v>0.92</v>
      </c>
      <c r="J15" s="3">
        <v>0.75360000000000005</v>
      </c>
      <c r="K15" s="4">
        <v>0.91300000000000003</v>
      </c>
      <c r="L15" s="33">
        <v>0</v>
      </c>
      <c r="M15" s="5">
        <v>44.76</v>
      </c>
      <c r="N15" s="25">
        <f>IF(M15&lt;60,MAX(1-INT(60-M15)*0.2,0),1)</f>
        <v>0</v>
      </c>
      <c r="O15" s="5">
        <v>4738.1000000000004</v>
      </c>
      <c r="P15" s="25">
        <f t="shared" si="5"/>
        <v>1</v>
      </c>
      <c r="Q15" s="10">
        <v>0.7762</v>
      </c>
      <c r="R15" s="4">
        <v>0.71430000000000005</v>
      </c>
      <c r="S15" s="5">
        <v>65.709999999999994</v>
      </c>
      <c r="T15" s="4">
        <v>8.6999999999999994E-2</v>
      </c>
      <c r="U15" s="33">
        <f>IF(T15&lt;6.5%,MAX(1-INT((6.5%-T15)*100)*0.4,0),1)</f>
        <v>1</v>
      </c>
      <c r="V15" s="4">
        <v>0.13039999999999999</v>
      </c>
      <c r="W15" s="5">
        <v>80</v>
      </c>
      <c r="X15" s="25">
        <f t="shared" si="3"/>
        <v>0</v>
      </c>
      <c r="Y15" s="5">
        <v>76.23</v>
      </c>
      <c r="Z15" s="5">
        <v>75.36</v>
      </c>
      <c r="AA15" s="5">
        <v>75.94</v>
      </c>
      <c r="AB15" s="5">
        <v>75.069999999999993</v>
      </c>
      <c r="AC15" s="5">
        <v>71.59</v>
      </c>
    </row>
    <row r="16" spans="1:29" x14ac:dyDescent="0.25">
      <c r="A16" s="11" t="s">
        <v>19</v>
      </c>
      <c r="B16" s="8" t="s">
        <v>30</v>
      </c>
      <c r="C16" s="20" t="str">
        <f>VLOOKUP(B16,[1]Sheet1!$B:$C,2,FALSE)</f>
        <v>经济与管理分院</v>
      </c>
      <c r="D16" s="17">
        <v>63030200</v>
      </c>
      <c r="E16" s="8">
        <v>232</v>
      </c>
      <c r="F16" s="8">
        <v>200</v>
      </c>
      <c r="G16" s="8"/>
      <c r="H16" s="8"/>
      <c r="I16" s="9">
        <v>0.86206896551724133</v>
      </c>
      <c r="J16" s="3">
        <v>0.71</v>
      </c>
      <c r="K16" s="4">
        <v>0.92</v>
      </c>
      <c r="L16" s="33">
        <v>0</v>
      </c>
      <c r="M16" s="5">
        <v>59.34</v>
      </c>
      <c r="N16" s="25">
        <f t="shared" ref="N16:N18" si="6">IF(M16&lt;60,MAX(1-INT(60-M16)*0.2,0),1)</f>
        <v>1</v>
      </c>
      <c r="O16" s="5">
        <v>3890.73</v>
      </c>
      <c r="P16" s="25">
        <f t="shared" si="5"/>
        <v>0</v>
      </c>
      <c r="Q16" s="10">
        <v>0.69399999999999995</v>
      </c>
      <c r="R16" s="4">
        <v>0.54969999999999997</v>
      </c>
      <c r="S16" s="5">
        <v>64.64</v>
      </c>
      <c r="T16" s="4">
        <v>0.02</v>
      </c>
      <c r="U16" s="33">
        <f t="shared" ref="U16:U18" si="7">IF(T16&lt;6.5%,MAX(1-INT((6.5%-T16)*100)*0.4,0),1)</f>
        <v>0</v>
      </c>
      <c r="V16" s="4">
        <v>7.4999999999999997E-2</v>
      </c>
      <c r="W16" s="5">
        <v>80.599999999999994</v>
      </c>
      <c r="X16" s="25">
        <f t="shared" si="3"/>
        <v>0</v>
      </c>
      <c r="Y16" s="5">
        <v>78</v>
      </c>
      <c r="Z16" s="5">
        <v>78.2</v>
      </c>
      <c r="AA16" s="5">
        <v>78.099999999999994</v>
      </c>
      <c r="AB16" s="5">
        <v>76</v>
      </c>
      <c r="AC16" s="5">
        <v>73.599999999999994</v>
      </c>
    </row>
    <row r="17" spans="1:29" x14ac:dyDescent="0.25">
      <c r="A17" s="11" t="s">
        <v>19</v>
      </c>
      <c r="B17" s="8" t="s">
        <v>31</v>
      </c>
      <c r="C17" s="20" t="str">
        <f>VLOOKUP(B17,[1]Sheet1!$B:$C,2,FALSE)</f>
        <v>经济与管理分院</v>
      </c>
      <c r="D17" s="17">
        <v>63050100</v>
      </c>
      <c r="E17" s="8">
        <v>110</v>
      </c>
      <c r="F17" s="8">
        <v>106</v>
      </c>
      <c r="G17" s="8"/>
      <c r="H17" s="8"/>
      <c r="I17" s="9">
        <v>0.96363636363636362</v>
      </c>
      <c r="J17" s="3">
        <v>0.76419999999999999</v>
      </c>
      <c r="K17" s="4">
        <v>0.96230000000000004</v>
      </c>
      <c r="L17" s="33">
        <v>1</v>
      </c>
      <c r="M17" s="5">
        <v>47.37</v>
      </c>
      <c r="N17" s="25">
        <f t="shared" si="6"/>
        <v>0</v>
      </c>
      <c r="O17" s="5">
        <v>4657.8900000000003</v>
      </c>
      <c r="P17" s="25">
        <f t="shared" si="5"/>
        <v>1</v>
      </c>
      <c r="Q17" s="10">
        <v>0.69740000000000002</v>
      </c>
      <c r="R17" s="4">
        <v>0.61839999999999995</v>
      </c>
      <c r="S17" s="5">
        <v>68.42</v>
      </c>
      <c r="T17" s="4">
        <v>5.6599999999999998E-2</v>
      </c>
      <c r="U17" s="33">
        <f t="shared" si="7"/>
        <v>1</v>
      </c>
      <c r="V17" s="4">
        <v>0.1132</v>
      </c>
      <c r="W17" s="5">
        <v>82.26</v>
      </c>
      <c r="X17" s="25">
        <f t="shared" si="3"/>
        <v>0.19999999999999996</v>
      </c>
      <c r="Y17" s="5">
        <v>78.680000000000007</v>
      </c>
      <c r="Z17" s="5">
        <v>78.11</v>
      </c>
      <c r="AA17" s="5">
        <v>78.489999999999995</v>
      </c>
      <c r="AB17" s="5">
        <v>78.11</v>
      </c>
      <c r="AC17" s="5">
        <v>75.47</v>
      </c>
    </row>
    <row r="18" spans="1:29" x14ac:dyDescent="0.25">
      <c r="A18" s="11" t="s">
        <v>19</v>
      </c>
      <c r="B18" s="8" t="s">
        <v>32</v>
      </c>
      <c r="C18" s="20" t="str">
        <f>VLOOKUP(B18,[1]Sheet1!$B:$C,2,FALSE)</f>
        <v>经济与管理分院</v>
      </c>
      <c r="D18" s="17">
        <v>63060100</v>
      </c>
      <c r="E18" s="8">
        <v>133</v>
      </c>
      <c r="F18" s="8">
        <v>121</v>
      </c>
      <c r="G18" s="8"/>
      <c r="H18" s="8"/>
      <c r="I18" s="9">
        <v>0.90977443609022557</v>
      </c>
      <c r="J18" s="3">
        <v>0.76859999999999995</v>
      </c>
      <c r="K18" s="4">
        <v>0.96689999999999998</v>
      </c>
      <c r="L18" s="33">
        <v>1</v>
      </c>
      <c r="M18" s="5">
        <v>49.29</v>
      </c>
      <c r="N18" s="25">
        <f t="shared" si="6"/>
        <v>0</v>
      </c>
      <c r="O18" s="5">
        <v>4416.67</v>
      </c>
      <c r="P18" s="25">
        <f t="shared" si="5"/>
        <v>0.8</v>
      </c>
      <c r="Q18" s="10">
        <v>0.7167</v>
      </c>
      <c r="R18" s="4">
        <v>0.66669999999999996</v>
      </c>
      <c r="S18" s="5">
        <v>64.760000000000005</v>
      </c>
      <c r="T18" s="4">
        <v>3.3099999999999997E-2</v>
      </c>
      <c r="U18" s="33">
        <f t="shared" si="7"/>
        <v>0</v>
      </c>
      <c r="V18" s="4">
        <v>9.9199999999999997E-2</v>
      </c>
      <c r="W18" s="5">
        <v>78.680000000000007</v>
      </c>
      <c r="X18" s="25">
        <f t="shared" si="3"/>
        <v>0</v>
      </c>
      <c r="Y18" s="5">
        <v>77.02</v>
      </c>
      <c r="Z18" s="5">
        <v>76.86</v>
      </c>
      <c r="AA18" s="5">
        <v>76.2</v>
      </c>
      <c r="AB18" s="5">
        <v>75.37</v>
      </c>
      <c r="AC18" s="5">
        <v>73.55</v>
      </c>
    </row>
    <row r="19" spans="1:29" x14ac:dyDescent="0.25">
      <c r="A19" s="11" t="s">
        <v>19</v>
      </c>
      <c r="B19" s="8" t="s">
        <v>28</v>
      </c>
      <c r="C19" s="20" t="str">
        <f>VLOOKUP(B19,[1]Sheet1!$B:$C,2,FALSE)</f>
        <v>设计与信息分院</v>
      </c>
      <c r="D19" s="17">
        <v>61020100</v>
      </c>
      <c r="E19" s="8">
        <v>116</v>
      </c>
      <c r="F19" s="8">
        <v>103</v>
      </c>
      <c r="G19" s="8"/>
      <c r="H19" s="8"/>
      <c r="I19" s="9">
        <v>0.88793103448275867</v>
      </c>
      <c r="J19" s="3">
        <v>0.69899999999999995</v>
      </c>
      <c r="K19" s="4">
        <v>0.94169999999999998</v>
      </c>
      <c r="L19" s="33">
        <v>0</v>
      </c>
      <c r="M19" s="5">
        <v>53.17</v>
      </c>
      <c r="N19" s="25">
        <f>IF(M19&lt;59,MAX(1-INT(59-M19)*0.2,0),1)</f>
        <v>0</v>
      </c>
      <c r="O19" s="5">
        <v>4670.7299999999996</v>
      </c>
      <c r="P19" s="25">
        <f t="shared" si="1"/>
        <v>1</v>
      </c>
      <c r="Q19" s="10">
        <v>0.73660000000000003</v>
      </c>
      <c r="R19" s="4">
        <v>0.53659999999999997</v>
      </c>
      <c r="S19" s="5">
        <v>65.849999999999994</v>
      </c>
      <c r="T19" s="4">
        <v>4.8500000000000001E-2</v>
      </c>
      <c r="U19" s="33">
        <f>IF(T19&lt;7%,MAX(1-INT((7%-T19)*100)*0.4,0),1)</f>
        <v>0.19999999999999996</v>
      </c>
      <c r="V19" s="4">
        <v>2.9100000000000001E-2</v>
      </c>
      <c r="W19" s="5">
        <v>79.81</v>
      </c>
      <c r="X19" s="25">
        <f t="shared" si="3"/>
        <v>0</v>
      </c>
      <c r="Y19" s="5">
        <v>75.34</v>
      </c>
      <c r="Z19" s="5">
        <v>75.53</v>
      </c>
      <c r="AA19" s="5">
        <v>75.53</v>
      </c>
      <c r="AB19" s="5">
        <v>73.2</v>
      </c>
      <c r="AC19" s="5">
        <v>71.84</v>
      </c>
    </row>
    <row r="20" spans="1:29" x14ac:dyDescent="0.25">
      <c r="A20" s="11" t="s">
        <v>19</v>
      </c>
      <c r="B20" s="8" t="s">
        <v>33</v>
      </c>
      <c r="C20" s="20" t="str">
        <f>VLOOKUP(B20,[1]Sheet1!$B:$C,2,FALSE)</f>
        <v>设计与信息分院</v>
      </c>
      <c r="D20" s="17">
        <v>65010200</v>
      </c>
      <c r="E20" s="8">
        <v>41</v>
      </c>
      <c r="F20" s="8">
        <v>36</v>
      </c>
      <c r="G20" s="8"/>
      <c r="H20" s="8"/>
      <c r="I20" s="9">
        <v>0.87804878048780488</v>
      </c>
      <c r="J20" s="3">
        <v>0.80559999999999998</v>
      </c>
      <c r="K20" s="4">
        <v>0.94440000000000002</v>
      </c>
      <c r="L20" s="33">
        <v>0</v>
      </c>
      <c r="M20" s="5">
        <v>61.43</v>
      </c>
      <c r="N20" s="25">
        <f>IF(M20&lt;59,MAX(1-INT(59-M20)*0.2,0),1)</f>
        <v>1</v>
      </c>
      <c r="O20" s="5">
        <v>5142.8599999999997</v>
      </c>
      <c r="P20" s="25">
        <f t="shared" si="1"/>
        <v>1</v>
      </c>
      <c r="Q20" s="10">
        <v>0.68569999999999998</v>
      </c>
      <c r="R20" s="4">
        <v>0.5</v>
      </c>
      <c r="S20" s="5">
        <v>76.430000000000007</v>
      </c>
      <c r="T20" s="4">
        <v>0</v>
      </c>
      <c r="U20" s="33">
        <f>IF(T20&lt;7%,MAX(1-INT((7%-T20)*100)*0.4,0),1)</f>
        <v>0</v>
      </c>
      <c r="V20" s="4">
        <v>8.3299999999999999E-2</v>
      </c>
      <c r="W20" s="5">
        <v>86.11</v>
      </c>
      <c r="X20" s="25">
        <f t="shared" si="3"/>
        <v>1</v>
      </c>
      <c r="Y20" s="5">
        <v>79.44</v>
      </c>
      <c r="Z20" s="5">
        <v>81.11</v>
      </c>
      <c r="AA20" s="5">
        <v>77.78</v>
      </c>
      <c r="AB20" s="5">
        <v>79.44</v>
      </c>
      <c r="AC20" s="5">
        <v>78.33</v>
      </c>
    </row>
    <row r="21" spans="1:29" x14ac:dyDescent="0.25">
      <c r="P21" s="35"/>
      <c r="W21" s="35"/>
    </row>
    <row r="22" spans="1:29" x14ac:dyDescent="0.25">
      <c r="M22" s="35"/>
      <c r="N22" s="35"/>
    </row>
  </sheetData>
  <autoFilter ref="A6:AC6" xr:uid="{B3C87B72-66ED-4C98-8A0C-000DEBF2B5DC}">
    <sortState xmlns:xlrd2="http://schemas.microsoft.com/office/spreadsheetml/2017/richdata2" ref="A7:AC20">
      <sortCondition ref="C6"/>
    </sortState>
  </autoFilter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</dc:creator>
  <cp:lastModifiedBy>zzy</cp:lastModifiedBy>
  <dcterms:created xsi:type="dcterms:W3CDTF">2006-09-16T00:00:00Z</dcterms:created>
  <dcterms:modified xsi:type="dcterms:W3CDTF">2021-01-12T07:13:06Z</dcterms:modified>
</cp:coreProperties>
</file>